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nya\Documents\"/>
    </mc:Choice>
  </mc:AlternateContent>
  <xr:revisionPtr revIDLastSave="0" documentId="13_ncr:1_{E5FAE659-76F2-44DA-85A1-233FA99D5C39}" xr6:coauthVersionLast="47" xr6:coauthVersionMax="47" xr10:uidLastSave="{00000000-0000-0000-0000-000000000000}"/>
  <bookViews>
    <workbookView xWindow="-108" yWindow="-108" windowWidth="23256" windowHeight="12576" xr2:uid="{E833C334-2F35-4FBC-9D2C-463AC81109CD}"/>
  </bookViews>
  <sheets>
    <sheet name="Summary" sheetId="8" r:id="rId1"/>
    <sheet name="RnD" sheetId="1" r:id="rId2"/>
    <sheet name="P-BV" sheetId="3" r:id="rId3"/>
    <sheet name="P-S" sheetId="5" r:id="rId4"/>
    <sheet name="P-OCF, P-FCF, EBIDTA-FCF" sheetId="6" r:id="rId5"/>
    <sheet name="ROE" sheetId="2" r:id="rId6"/>
    <sheet name="Debt" sheetId="4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8" l="1"/>
  <c r="C10" i="8"/>
  <c r="C8" i="8"/>
  <c r="C9" i="8"/>
  <c r="C7" i="8"/>
  <c r="C6" i="8"/>
  <c r="C5" i="8"/>
  <c r="B14" i="6"/>
  <c r="B11" i="6"/>
  <c r="B10" i="6"/>
  <c r="B4" i="6"/>
  <c r="B37" i="6"/>
  <c r="B39" i="6" s="1"/>
  <c r="B3" i="6"/>
  <c r="B7" i="6"/>
  <c r="B3" i="5"/>
  <c r="B5" i="5"/>
  <c r="B10" i="5" s="1"/>
  <c r="C14" i="4"/>
  <c r="C21" i="4" s="1"/>
  <c r="C26" i="4" s="1"/>
  <c r="B10" i="2"/>
  <c r="B8" i="2"/>
  <c r="C15" i="3"/>
  <c r="C13" i="3"/>
  <c r="B6" i="2"/>
  <c r="B5" i="2"/>
  <c r="B3" i="2"/>
  <c r="C12" i="3"/>
  <c r="C11" i="3"/>
  <c r="C6" i="3"/>
  <c r="C8" i="3"/>
  <c r="E16" i="1"/>
  <c r="F16" i="1"/>
  <c r="F7" i="1"/>
  <c r="F8" i="1"/>
  <c r="F9" i="1"/>
  <c r="F10" i="1"/>
  <c r="F11" i="1"/>
  <c r="F12" i="1"/>
  <c r="F13" i="1"/>
  <c r="F14" i="1"/>
  <c r="F6" i="1"/>
  <c r="D7" i="1"/>
  <c r="D8" i="1"/>
  <c r="D9" i="1" s="1"/>
  <c r="D10" i="1" s="1"/>
  <c r="D11" i="1" s="1"/>
  <c r="D12" i="1" s="1"/>
  <c r="D13" i="1" s="1"/>
  <c r="D14" i="1" s="1"/>
  <c r="D6" i="1"/>
  <c r="E6" i="1"/>
  <c r="E5" i="1"/>
  <c r="E7" i="1"/>
  <c r="B9" i="6" l="1"/>
  <c r="B13" i="6" s="1"/>
  <c r="B19" i="6" s="1"/>
  <c r="B18" i="6"/>
  <c r="B17" i="6"/>
  <c r="B5" i="6"/>
  <c r="E8" i="1" l="1"/>
  <c r="E9" i="1" l="1"/>
  <c r="E10" i="1" l="1"/>
  <c r="E11" i="1" l="1"/>
  <c r="E12" i="1" l="1"/>
  <c r="E14" i="1" l="1"/>
  <c r="E13" i="1"/>
</calcChain>
</file>

<file path=xl/sharedStrings.xml><?xml version="1.0" encoding="utf-8"?>
<sst xmlns="http://schemas.openxmlformats.org/spreadsheetml/2006/main" count="92" uniqueCount="70">
  <si>
    <t>Расходы на НИОКР(R&amp;D)</t>
  </si>
  <si>
    <t>https://investors.biogen.com/financials/sec-filings</t>
  </si>
  <si>
    <t>Остаточный актив(R&amp;D)</t>
  </si>
  <si>
    <t>Амортизация (R&amp;D)</t>
  </si>
  <si>
    <t>K</t>
  </si>
  <si>
    <t>Year</t>
  </si>
  <si>
    <t>https://www.nasdaq.com/market-activity/stocks/biib</t>
  </si>
  <si>
    <t>Market Cap</t>
  </si>
  <si>
    <t>&lt;--- 1</t>
  </si>
  <si>
    <t>P/BV</t>
  </si>
  <si>
    <t>&lt;--- 2</t>
  </si>
  <si>
    <t>Treasury Stocks</t>
  </si>
  <si>
    <t>&lt;--- 3</t>
  </si>
  <si>
    <t>&lt;--- 4</t>
  </si>
  <si>
    <t>Total Equity</t>
  </si>
  <si>
    <t>Prefered Stocks</t>
  </si>
  <si>
    <t>RnD Assets</t>
  </si>
  <si>
    <t>Net income</t>
  </si>
  <si>
    <t>1Yr RnD Spending</t>
  </si>
  <si>
    <t>RnD Depreciation</t>
  </si>
  <si>
    <t>Corr Capital</t>
  </si>
  <si>
    <t>Corr. Capital</t>
  </si>
  <si>
    <t>ROE</t>
  </si>
  <si>
    <t>Краткосрочные обязательства</t>
  </si>
  <si>
    <t xml:space="preserve"> - краткосрочные кредиты и займы</t>
  </si>
  <si>
    <t>Долгосрочные обязательства</t>
  </si>
  <si>
    <t>Долг</t>
  </si>
  <si>
    <t xml:space="preserve"> - денежные средства и их эквиваленты</t>
  </si>
  <si>
    <t xml:space="preserve"> - краткосрочные финансовы инвестиции</t>
  </si>
  <si>
    <t>Чистый Долг</t>
  </si>
  <si>
    <t xml:space="preserve"> - обязательства по аренде</t>
  </si>
  <si>
    <t xml:space="preserve"> - долгосрочные кредиты и займы</t>
  </si>
  <si>
    <t>https://finance.yahoo.com/quote/BIIB/financials?p=BIIB</t>
  </si>
  <si>
    <t>EBITDA</t>
  </si>
  <si>
    <t>Debt/EBITDA</t>
  </si>
  <si>
    <t>Должен быть меньше медианного по отрасли</t>
  </si>
  <si>
    <t>Должен быть выше медианного по отрасли</t>
  </si>
  <si>
    <t>Sales (Revenues)</t>
  </si>
  <si>
    <t>P/S</t>
  </si>
  <si>
    <t>OCF</t>
  </si>
  <si>
    <t>Должен быть ниже медианного по отрасли</t>
  </si>
  <si>
    <t>P/OCF</t>
  </si>
  <si>
    <t>CAPEX</t>
  </si>
  <si>
    <t>FCF</t>
  </si>
  <si>
    <t>Должны быть ниже медианного по отрасли</t>
  </si>
  <si>
    <t>P/FCF</t>
  </si>
  <si>
    <t>EV</t>
  </si>
  <si>
    <t>Net Debt</t>
  </si>
  <si>
    <t>Prefered shares</t>
  </si>
  <si>
    <t>Non-controlling inteests</t>
  </si>
  <si>
    <t>P/BV corr</t>
  </si>
  <si>
    <t>&lt;--- 5</t>
  </si>
  <si>
    <t>Не должен превышать 4</t>
  </si>
  <si>
    <t>показывает отношение рыночной цены акции к балансовой стоимости</t>
  </si>
  <si>
    <t>&lt;5</t>
  </si>
  <si>
    <r>
      <t>показатель</t>
    </r>
    <r>
      <rPr>
        <sz val="10"/>
        <color rgb="FF202124"/>
        <rFont val="Arial"/>
        <family val="2"/>
        <charset val="204"/>
      </rPr>
      <t>, отображающий отношение цены компании к её годовой выручке</t>
    </r>
  </si>
  <si>
    <t>не подходит для компаний без продаж (банки, страховые и т.д)</t>
  </si>
  <si>
    <t>&lt;3</t>
  </si>
  <si>
    <t>не учитывает строймость бренда, а потому не подходит для потреб сектора</t>
  </si>
  <si>
    <t>&lt;20</t>
  </si>
  <si>
    <t>Соотношение капитализации и операционного денежного потока</t>
  </si>
  <si>
    <t>Соотношение капитализации и свободного денежного потока</t>
  </si>
  <si>
    <t>должен применяться в совокупности с рентабельностью</t>
  </si>
  <si>
    <t>процентная ставка, под которую в компании работают средства акционеров</t>
  </si>
  <si>
    <t>EV/EBIDTA</t>
  </si>
  <si>
    <t>&lt;4</t>
  </si>
  <si>
    <t>показывает, за какой период времени прибыль компании окупит стоимость приобретения компани в идеальном мире</t>
  </si>
  <si>
    <t>показывает, за какой период времени компания погасит долг  в идеальном мире</t>
  </si>
  <si>
    <t>можно сравнивать только компании одной отрасли. Не применяется к фин сектору</t>
  </si>
  <si>
    <t>Не учитывает процентные ставки по обслуживанию долговой нагрузки;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</si>
</sst>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B0F0"/>
      <name val="Calibri"/>
      <family val="2"/>
      <charset val="204"/>
      <scheme val="minor"/>
    </font>
    <font>
      <sz val="11"/>
      <color rgb="FF92D050"/>
      <name val="Calibri"/>
      <family val="2"/>
      <charset val="204"/>
      <scheme val="minor"/>
    </font>
    <font>
      <sz val="10"/>
      <color rgb="FF202124"/>
      <name val="Arial"/>
      <family val="2"/>
      <charset val="204"/>
    </font>
    <font>
      <sz val="9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/>
    <xf numFmtId="0" fontId="9" fillId="2" borderId="1" applyNumberFormat="0" applyAlignment="0" applyProtection="0"/>
    <xf numFmtId="0" fontId="10" fillId="3" borderId="1" applyNumberFormat="0" applyAlignment="0" applyProtection="0"/>
    <xf numFmtId="0" fontId="11" fillId="0" borderId="0" applyNumberFormat="0" applyFill="0" applyBorder="0" applyAlignment="0" applyProtection="0"/>
  </cellStyleXfs>
  <cellXfs count="31">
    <xf numFmtId="0" fontId="0" fillId="0" borderId="0" xfId="0"/>
    <xf numFmtId="0" fontId="4" fillId="0" borderId="2" xfId="0" applyFont="1" applyBorder="1" applyAlignment="1">
      <alignment horizontal="right" wrapText="1"/>
    </xf>
    <xf numFmtId="0" fontId="5" fillId="0" borderId="2" xfId="0" applyFont="1" applyBorder="1" applyAlignment="1">
      <alignment wrapText="1"/>
    </xf>
    <xf numFmtId="0" fontId="3" fillId="0" borderId="2" xfId="0" applyFont="1" applyBorder="1" applyAlignment="1">
      <alignment horizontal="right" wrapText="1"/>
    </xf>
    <xf numFmtId="0" fontId="5" fillId="0" borderId="2" xfId="0" applyFont="1" applyBorder="1" applyAlignment="1">
      <alignment horizontal="right" wrapText="1"/>
    </xf>
    <xf numFmtId="9" fontId="0" fillId="0" borderId="0" xfId="1" applyFont="1"/>
    <xf numFmtId="1" fontId="0" fillId="0" borderId="0" xfId="0" applyNumberFormat="1"/>
    <xf numFmtId="9" fontId="0" fillId="0" borderId="0" xfId="0" applyNumberFormat="1"/>
    <xf numFmtId="0" fontId="0" fillId="0" borderId="3" xfId="0" applyBorder="1"/>
    <xf numFmtId="0" fontId="3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0" fontId="6" fillId="0" borderId="0" xfId="2"/>
    <xf numFmtId="3" fontId="0" fillId="0" borderId="0" xfId="0" applyNumberFormat="1"/>
    <xf numFmtId="0" fontId="7" fillId="0" borderId="0" xfId="0" applyFont="1"/>
    <xf numFmtId="0" fontId="8" fillId="0" borderId="0" xfId="3"/>
    <xf numFmtId="3" fontId="9" fillId="2" borderId="1" xfId="4" applyNumberFormat="1"/>
    <xf numFmtId="0" fontId="8" fillId="0" borderId="0" xfId="3"/>
    <xf numFmtId="2" fontId="2" fillId="4" borderId="4" xfId="0" applyNumberFormat="1" applyFont="1" applyFill="1" applyBorder="1" applyAlignment="1">
      <alignment horizontal="center"/>
    </xf>
    <xf numFmtId="9" fontId="2" fillId="4" borderId="4" xfId="1" applyFont="1" applyFill="1" applyBorder="1" applyAlignment="1">
      <alignment horizontal="center"/>
    </xf>
    <xf numFmtId="2" fontId="2" fillId="4" borderId="4" xfId="1" applyNumberFormat="1" applyFont="1" applyFill="1" applyBorder="1" applyAlignment="1">
      <alignment horizontal="center"/>
    </xf>
    <xf numFmtId="0" fontId="2" fillId="0" borderId="0" xfId="0" applyFont="1"/>
    <xf numFmtId="3" fontId="12" fillId="0" borderId="0" xfId="0" applyNumberFormat="1" applyFont="1"/>
    <xf numFmtId="3" fontId="13" fillId="0" borderId="0" xfId="0" applyNumberFormat="1" applyFont="1"/>
    <xf numFmtId="1" fontId="13" fillId="0" borderId="3" xfId="0" applyNumberFormat="1" applyFont="1" applyBorder="1" applyAlignment="1">
      <alignment horizontal="center"/>
    </xf>
    <xf numFmtId="0" fontId="14" fillId="0" borderId="0" xfId="0" applyFont="1"/>
    <xf numFmtId="0" fontId="2" fillId="5" borderId="0" xfId="0" applyFont="1" applyFill="1" applyAlignment="1">
      <alignment horizontal="center"/>
    </xf>
    <xf numFmtId="2" fontId="0" fillId="0" borderId="3" xfId="0" applyNumberFormat="1" applyBorder="1" applyAlignment="1">
      <alignment horizontal="center"/>
    </xf>
    <xf numFmtId="9" fontId="0" fillId="0" borderId="3" xfId="1" applyFont="1" applyBorder="1" applyAlignment="1">
      <alignment horizontal="center"/>
    </xf>
    <xf numFmtId="0" fontId="0" fillId="0" borderId="0" xfId="0" applyAlignment="1">
      <alignment wrapText="1"/>
    </xf>
    <xf numFmtId="0" fontId="15" fillId="0" borderId="0" xfId="0" applyFont="1"/>
  </cellXfs>
  <cellStyles count="7">
    <cellStyle name="Calculation 2" xfId="5" xr:uid="{52A24C06-D77B-435E-8126-85EB29A25A5C}"/>
    <cellStyle name="Hyperlink" xfId="2" builtinId="8"/>
    <cellStyle name="Hyperlink 2" xfId="6" xr:uid="{A3958ED0-D5DA-49F2-8900-7A0BBE4B006E}"/>
    <cellStyle name="Input 2" xfId="4" xr:uid="{75E0F815-6F5F-40F2-8FB8-10AAD8712949}"/>
    <cellStyle name="Normal" xfId="0" builtinId="0"/>
    <cellStyle name="Normal 2" xfId="3" xr:uid="{86773EFE-7BFB-473D-B511-309F527D666A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434340</xdr:colOff>
      <xdr:row>1</xdr:row>
      <xdr:rowOff>139337</xdr:rowOff>
    </xdr:from>
    <xdr:to>
      <xdr:col>21</xdr:col>
      <xdr:colOff>395102</xdr:colOff>
      <xdr:row>22</xdr:row>
      <xdr:rowOff>185367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60EFE-3F11-495A-A288-E1D22C9D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8740" y="324394"/>
          <a:ext cx="9104762" cy="413361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14</xdr:col>
      <xdr:colOff>571500</xdr:colOff>
      <xdr:row>11</xdr:row>
      <xdr:rowOff>189411</xdr:rowOff>
    </xdr:from>
    <xdr:to>
      <xdr:col>21</xdr:col>
      <xdr:colOff>403860</xdr:colOff>
      <xdr:row>12</xdr:row>
      <xdr:rowOff>181791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23615368-089E-498B-B9F5-28AA5287353A}"/>
            </a:ext>
          </a:extLst>
        </xdr:cNvPr>
        <xdr:cNvSpPr/>
      </xdr:nvSpPr>
      <xdr:spPr>
        <a:xfrm>
          <a:off x="10172700" y="2812868"/>
          <a:ext cx="4099560" cy="188323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800" b="1"/>
        </a:p>
      </xdr:txBody>
    </xdr:sp>
    <xdr:clientData/>
  </xdr:twoCellAnchor>
  <xdr:twoCellAnchor>
    <xdr:from>
      <xdr:col>21</xdr:col>
      <xdr:colOff>472440</xdr:colOff>
      <xdr:row>11</xdr:row>
      <xdr:rowOff>166551</xdr:rowOff>
    </xdr:from>
    <xdr:to>
      <xdr:col>22</xdr:col>
      <xdr:colOff>76200</xdr:colOff>
      <xdr:row>12</xdr:row>
      <xdr:rowOff>189411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8782C06-9F40-481B-A311-9C437016101E}"/>
            </a:ext>
          </a:extLst>
        </xdr:cNvPr>
        <xdr:cNvSpPr/>
      </xdr:nvSpPr>
      <xdr:spPr>
        <a:xfrm>
          <a:off x="14340840" y="2790008"/>
          <a:ext cx="213360" cy="218803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354330</xdr:colOff>
      <xdr:row>5</xdr:row>
      <xdr:rowOff>13335</xdr:rowOff>
    </xdr:from>
    <xdr:to>
      <xdr:col>2</xdr:col>
      <xdr:colOff>567690</xdr:colOff>
      <xdr:row>6</xdr:row>
      <xdr:rowOff>36195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89E4D127-3EF0-43DB-8C95-7DDB5C2CAD25}"/>
            </a:ext>
          </a:extLst>
        </xdr:cNvPr>
        <xdr:cNvSpPr/>
      </xdr:nvSpPr>
      <xdr:spPr>
        <a:xfrm>
          <a:off x="2640330" y="1442085"/>
          <a:ext cx="213360" cy="21336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28575</xdr:colOff>
      <xdr:row>4</xdr:row>
      <xdr:rowOff>13335</xdr:rowOff>
    </xdr:from>
    <xdr:to>
      <xdr:col>2</xdr:col>
      <xdr:colOff>211455</xdr:colOff>
      <xdr:row>6</xdr:row>
      <xdr:rowOff>188595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FA09ED06-9ECA-4F15-95C9-CA0419A113C2}"/>
            </a:ext>
          </a:extLst>
        </xdr:cNvPr>
        <xdr:cNvSpPr/>
      </xdr:nvSpPr>
      <xdr:spPr>
        <a:xfrm>
          <a:off x="2314575" y="1251585"/>
          <a:ext cx="182880" cy="556260"/>
        </a:xfrm>
        <a:prstGeom prst="rightBrace">
          <a:avLst>
            <a:gd name="adj1" fmla="val 49999"/>
            <a:gd name="adj2" fmla="val 50000"/>
          </a:avLst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412376</xdr:colOff>
      <xdr:row>19</xdr:row>
      <xdr:rowOff>53790</xdr:rowOff>
    </xdr:from>
    <xdr:to>
      <xdr:col>21</xdr:col>
      <xdr:colOff>415636</xdr:colOff>
      <xdr:row>42</xdr:row>
      <xdr:rowOff>63059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DB0F27-F02E-4B8B-91A4-4857A14F5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6776" y="4210154"/>
          <a:ext cx="9147260" cy="44704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14</xdr:col>
      <xdr:colOff>571500</xdr:colOff>
      <xdr:row>32</xdr:row>
      <xdr:rowOff>133004</xdr:rowOff>
    </xdr:from>
    <xdr:to>
      <xdr:col>21</xdr:col>
      <xdr:colOff>403860</xdr:colOff>
      <xdr:row>33</xdr:row>
      <xdr:rowOff>125384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D557AE3F-BA41-4A2D-8AFC-7DF0902EF636}"/>
            </a:ext>
          </a:extLst>
        </xdr:cNvPr>
        <xdr:cNvSpPr/>
      </xdr:nvSpPr>
      <xdr:spPr>
        <a:xfrm>
          <a:off x="10172700" y="6810895"/>
          <a:ext cx="4099560" cy="186344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800" b="1"/>
        </a:p>
      </xdr:txBody>
    </xdr:sp>
    <xdr:clientData/>
  </xdr:twoCellAnchor>
  <xdr:twoCellAnchor>
    <xdr:from>
      <xdr:col>21</xdr:col>
      <xdr:colOff>472440</xdr:colOff>
      <xdr:row>32</xdr:row>
      <xdr:rowOff>110144</xdr:rowOff>
    </xdr:from>
    <xdr:to>
      <xdr:col>22</xdr:col>
      <xdr:colOff>76200</xdr:colOff>
      <xdr:row>33</xdr:row>
      <xdr:rowOff>133004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DE5E14D0-0D59-45EB-B17D-2D4E41E127A0}"/>
            </a:ext>
          </a:extLst>
        </xdr:cNvPr>
        <xdr:cNvSpPr/>
      </xdr:nvSpPr>
      <xdr:spPr>
        <a:xfrm>
          <a:off x="14340840" y="6788035"/>
          <a:ext cx="213360" cy="216824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2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354330</xdr:colOff>
      <xdr:row>8</xdr:row>
      <xdr:rowOff>5715</xdr:rowOff>
    </xdr:from>
    <xdr:to>
      <xdr:col>2</xdr:col>
      <xdr:colOff>567690</xdr:colOff>
      <xdr:row>9</xdr:row>
      <xdr:rowOff>28575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A39939A2-0158-4681-801E-9E9D7FC28556}"/>
            </a:ext>
          </a:extLst>
        </xdr:cNvPr>
        <xdr:cNvSpPr/>
      </xdr:nvSpPr>
      <xdr:spPr>
        <a:xfrm>
          <a:off x="2640330" y="2009775"/>
          <a:ext cx="213360" cy="21336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2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28575</xdr:colOff>
      <xdr:row>7</xdr:row>
      <xdr:rowOff>5715</xdr:rowOff>
    </xdr:from>
    <xdr:to>
      <xdr:col>2</xdr:col>
      <xdr:colOff>211455</xdr:colOff>
      <xdr:row>9</xdr:row>
      <xdr:rowOff>180975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id="{9D2F3A33-9914-4F59-98DB-7C0C0A5D4A46}"/>
            </a:ext>
          </a:extLst>
        </xdr:cNvPr>
        <xdr:cNvSpPr/>
      </xdr:nvSpPr>
      <xdr:spPr>
        <a:xfrm>
          <a:off x="2314575" y="1819275"/>
          <a:ext cx="182880" cy="556260"/>
        </a:xfrm>
        <a:prstGeom prst="rightBrace">
          <a:avLst>
            <a:gd name="adj1" fmla="val 49999"/>
            <a:gd name="adj2" fmla="val 50000"/>
          </a:avLst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500742</xdr:colOff>
      <xdr:row>42</xdr:row>
      <xdr:rowOff>163285</xdr:rowOff>
    </xdr:from>
    <xdr:to>
      <xdr:col>21</xdr:col>
      <xdr:colOff>424543</xdr:colOff>
      <xdr:row>65</xdr:row>
      <xdr:rowOff>652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62663C5-A8D1-4B4A-8D34-81C135287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25142" y="8860971"/>
          <a:ext cx="9067801" cy="41154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14</xdr:col>
      <xdr:colOff>571500</xdr:colOff>
      <xdr:row>56</xdr:row>
      <xdr:rowOff>143889</xdr:rowOff>
    </xdr:from>
    <xdr:to>
      <xdr:col>21</xdr:col>
      <xdr:colOff>403860</xdr:colOff>
      <xdr:row>57</xdr:row>
      <xdr:rowOff>147155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A4A471B2-B34D-46F4-A467-CF8E79A53668}"/>
            </a:ext>
          </a:extLst>
        </xdr:cNvPr>
        <xdr:cNvSpPr/>
      </xdr:nvSpPr>
      <xdr:spPr>
        <a:xfrm>
          <a:off x="10172700" y="11454146"/>
          <a:ext cx="4099560" cy="188323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800" b="1"/>
        </a:p>
      </xdr:txBody>
    </xdr:sp>
    <xdr:clientData/>
  </xdr:twoCellAnchor>
  <xdr:twoCellAnchor>
    <xdr:from>
      <xdr:col>21</xdr:col>
      <xdr:colOff>472440</xdr:colOff>
      <xdr:row>56</xdr:row>
      <xdr:rowOff>121029</xdr:rowOff>
    </xdr:from>
    <xdr:to>
      <xdr:col>22</xdr:col>
      <xdr:colOff>76200</xdr:colOff>
      <xdr:row>57</xdr:row>
      <xdr:rowOff>154775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2449354E-A22B-4D6F-B8E7-8D318B47B197}"/>
            </a:ext>
          </a:extLst>
        </xdr:cNvPr>
        <xdr:cNvSpPr/>
      </xdr:nvSpPr>
      <xdr:spPr>
        <a:xfrm>
          <a:off x="14340840" y="11431286"/>
          <a:ext cx="213360" cy="218803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3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354330</xdr:colOff>
      <xdr:row>10</xdr:row>
      <xdr:rowOff>190773</xdr:rowOff>
    </xdr:from>
    <xdr:to>
      <xdr:col>2</xdr:col>
      <xdr:colOff>567690</xdr:colOff>
      <xdr:row>12</xdr:row>
      <xdr:rowOff>17689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7729EF93-58CE-49C6-BF7B-D2E71BD48D83}"/>
            </a:ext>
          </a:extLst>
        </xdr:cNvPr>
        <xdr:cNvSpPr/>
      </xdr:nvSpPr>
      <xdr:spPr>
        <a:xfrm>
          <a:off x="2640330" y="2618287"/>
          <a:ext cx="213360" cy="218802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3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28575</xdr:colOff>
      <xdr:row>9</xdr:row>
      <xdr:rowOff>190773</xdr:rowOff>
    </xdr:from>
    <xdr:to>
      <xdr:col>2</xdr:col>
      <xdr:colOff>211455</xdr:colOff>
      <xdr:row>12</xdr:row>
      <xdr:rowOff>170089</xdr:rowOff>
    </xdr:to>
    <xdr:sp macro="" textlink="">
      <xdr:nvSpPr>
        <xdr:cNvPr id="18" name="Right Brace 17">
          <a:extLst>
            <a:ext uri="{FF2B5EF4-FFF2-40B4-BE49-F238E27FC236}">
              <a16:creationId xmlns:a16="http://schemas.microsoft.com/office/drawing/2014/main" id="{AF164FE9-2E1A-4B97-986C-DDCC41046A95}"/>
            </a:ext>
          </a:extLst>
        </xdr:cNvPr>
        <xdr:cNvSpPr/>
      </xdr:nvSpPr>
      <xdr:spPr>
        <a:xfrm>
          <a:off x="2314575" y="2422344"/>
          <a:ext cx="182880" cy="567145"/>
        </a:xfrm>
        <a:prstGeom prst="rightBrace">
          <a:avLst>
            <a:gd name="adj1" fmla="val 49999"/>
            <a:gd name="adj2" fmla="val 50000"/>
          </a:avLst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489857</xdr:colOff>
      <xdr:row>66</xdr:row>
      <xdr:rowOff>108857</xdr:rowOff>
    </xdr:from>
    <xdr:to>
      <xdr:col>21</xdr:col>
      <xdr:colOff>457200</xdr:colOff>
      <xdr:row>87</xdr:row>
      <xdr:rowOff>13954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11AFF17-6D63-498F-BE72-61B9E9F8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4257" y="13269686"/>
          <a:ext cx="9111343" cy="379129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17</xdr:col>
      <xdr:colOff>0</xdr:colOff>
      <xdr:row>79</xdr:row>
      <xdr:rowOff>46668</xdr:rowOff>
    </xdr:from>
    <xdr:to>
      <xdr:col>18</xdr:col>
      <xdr:colOff>385129</xdr:colOff>
      <xdr:row>80</xdr:row>
      <xdr:rowOff>66064</xdr:rowOff>
    </xdr:to>
    <xdr:sp macro="" textlink="">
      <xdr:nvSpPr>
        <xdr:cNvPr id="20" name="Rectangle: Rounded Corners 19">
          <a:extLst>
            <a:ext uri="{FF2B5EF4-FFF2-40B4-BE49-F238E27FC236}">
              <a16:creationId xmlns:a16="http://schemas.microsoft.com/office/drawing/2014/main" id="{A1490F5F-40E6-43B8-A1DA-9E25AC8D0FBE}"/>
            </a:ext>
          </a:extLst>
        </xdr:cNvPr>
        <xdr:cNvSpPr/>
      </xdr:nvSpPr>
      <xdr:spPr>
        <a:xfrm>
          <a:off x="11430000" y="15297178"/>
          <a:ext cx="994729" cy="2033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800" b="1"/>
        </a:p>
      </xdr:txBody>
    </xdr:sp>
    <xdr:clientData/>
  </xdr:twoCellAnchor>
  <xdr:twoCellAnchor>
    <xdr:from>
      <xdr:col>16</xdr:col>
      <xdr:colOff>350520</xdr:colOff>
      <xdr:row>79</xdr:row>
      <xdr:rowOff>52449</xdr:rowOff>
    </xdr:from>
    <xdr:to>
      <xdr:col>16</xdr:col>
      <xdr:colOff>563880</xdr:colOff>
      <xdr:row>80</xdr:row>
      <xdr:rowOff>86194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DB6C2684-8579-4205-BEA7-9043C13B77B0}"/>
            </a:ext>
          </a:extLst>
        </xdr:cNvPr>
        <xdr:cNvSpPr/>
      </xdr:nvSpPr>
      <xdr:spPr>
        <a:xfrm>
          <a:off x="11170920" y="15315309"/>
          <a:ext cx="213360" cy="216625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4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339090</xdr:colOff>
      <xdr:row>12</xdr:row>
      <xdr:rowOff>160293</xdr:rowOff>
    </xdr:from>
    <xdr:to>
      <xdr:col>2</xdr:col>
      <xdr:colOff>552450</xdr:colOff>
      <xdr:row>13</xdr:row>
      <xdr:rowOff>177709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82E6EDBD-8BC7-4BFB-BE3F-B18FDE2ED32C}"/>
            </a:ext>
          </a:extLst>
        </xdr:cNvPr>
        <xdr:cNvSpPr/>
      </xdr:nvSpPr>
      <xdr:spPr>
        <a:xfrm>
          <a:off x="2625090" y="2926353"/>
          <a:ext cx="213360" cy="207916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4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156537</xdr:colOff>
      <xdr:row>19</xdr:row>
      <xdr:rowOff>168634</xdr:rowOff>
    </xdr:from>
    <xdr:to>
      <xdr:col>18</xdr:col>
      <xdr:colOff>439833</xdr:colOff>
      <xdr:row>54</xdr:row>
      <xdr:rowOff>14578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5506B34-01B1-44DD-B03D-642E663ECEFF}"/>
            </a:ext>
          </a:extLst>
        </xdr:cNvPr>
        <xdr:cNvGrpSpPr/>
      </xdr:nvGrpSpPr>
      <xdr:grpSpPr>
        <a:xfrm>
          <a:off x="6533891" y="3667972"/>
          <a:ext cx="6379296" cy="6205714"/>
          <a:chOff x="2638709" y="175260"/>
          <a:chExt cx="8438095" cy="8263529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7C57BCB0-0F5C-4526-9F1F-3C94015862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66" r="634"/>
          <a:stretch/>
        </xdr:blipFill>
        <xdr:spPr>
          <a:xfrm>
            <a:off x="2642001" y="175260"/>
            <a:ext cx="8413952" cy="602857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F057105-59D7-47C8-B84D-AC9E1EBEA0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38709" y="6153075"/>
            <a:ext cx="8438095" cy="228571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>
    <xdr:from>
      <xdr:col>8</xdr:col>
      <xdr:colOff>251460</xdr:colOff>
      <xdr:row>51</xdr:row>
      <xdr:rowOff>185367</xdr:rowOff>
    </xdr:from>
    <xdr:to>
      <xdr:col>16</xdr:col>
      <xdr:colOff>586740</xdr:colOff>
      <xdr:row>52</xdr:row>
      <xdr:rowOff>131074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630FDF2-5A6F-4395-AAE1-0F27849B064A}"/>
            </a:ext>
          </a:extLst>
        </xdr:cNvPr>
        <xdr:cNvSpPr/>
      </xdr:nvSpPr>
      <xdr:spPr>
        <a:xfrm>
          <a:off x="6625756" y="9673924"/>
          <a:ext cx="5212080" cy="13123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8</xdr:col>
      <xdr:colOff>119743</xdr:colOff>
      <xdr:row>5</xdr:row>
      <xdr:rowOff>32656</xdr:rowOff>
    </xdr:from>
    <xdr:to>
      <xdr:col>18</xdr:col>
      <xdr:colOff>511629</xdr:colOff>
      <xdr:row>18</xdr:row>
      <xdr:rowOff>160183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6DA2F3-DD25-49B2-97BE-FA1ECC3C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8143" y="957942"/>
          <a:ext cx="6487886" cy="256393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13</xdr:col>
      <xdr:colOff>273231</xdr:colOff>
      <xdr:row>7</xdr:row>
      <xdr:rowOff>147503</xdr:rowOff>
    </xdr:from>
    <xdr:to>
      <xdr:col>18</xdr:col>
      <xdr:colOff>504092</xdr:colOff>
      <xdr:row>8</xdr:row>
      <xdr:rowOff>158261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2E01EAD8-8341-4366-98E3-0BCA8BEE8E6F}"/>
            </a:ext>
          </a:extLst>
        </xdr:cNvPr>
        <xdr:cNvSpPr/>
      </xdr:nvSpPr>
      <xdr:spPr>
        <a:xfrm>
          <a:off x="8198031" y="1419457"/>
          <a:ext cx="3278861" cy="19246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18</xdr:col>
      <xdr:colOff>550985</xdr:colOff>
      <xdr:row>7</xdr:row>
      <xdr:rowOff>134815</xdr:rowOff>
    </xdr:from>
    <xdr:to>
      <xdr:col>19</xdr:col>
      <xdr:colOff>154745</xdr:colOff>
      <xdr:row>8</xdr:row>
      <xdr:rowOff>166467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374126FF-6653-45DA-9958-939E16DEFBCF}"/>
            </a:ext>
          </a:extLst>
        </xdr:cNvPr>
        <xdr:cNvSpPr/>
      </xdr:nvSpPr>
      <xdr:spPr>
        <a:xfrm>
          <a:off x="11523785" y="1406769"/>
          <a:ext cx="213360" cy="21336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536713</xdr:colOff>
      <xdr:row>51</xdr:row>
      <xdr:rowOff>157700</xdr:rowOff>
    </xdr:from>
    <xdr:to>
      <xdr:col>17</xdr:col>
      <xdr:colOff>140473</xdr:colOff>
      <xdr:row>53</xdr:row>
      <xdr:rowOff>3823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3923E1D0-E580-411C-B392-4C0C56559748}"/>
            </a:ext>
          </a:extLst>
        </xdr:cNvPr>
        <xdr:cNvSpPr/>
      </xdr:nvSpPr>
      <xdr:spPr>
        <a:xfrm>
          <a:off x="11787809" y="9646257"/>
          <a:ext cx="213360" cy="217183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2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251460</xdr:colOff>
      <xdr:row>49</xdr:row>
      <xdr:rowOff>165489</xdr:rowOff>
    </xdr:from>
    <xdr:to>
      <xdr:col>16</xdr:col>
      <xdr:colOff>586740</xdr:colOff>
      <xdr:row>50</xdr:row>
      <xdr:rowOff>111194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0A5DA05-72B3-4B43-84C7-8FCA3E791972}"/>
            </a:ext>
          </a:extLst>
        </xdr:cNvPr>
        <xdr:cNvSpPr/>
      </xdr:nvSpPr>
      <xdr:spPr>
        <a:xfrm>
          <a:off x="6625756" y="9282985"/>
          <a:ext cx="5212080" cy="13123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536713</xdr:colOff>
      <xdr:row>49</xdr:row>
      <xdr:rowOff>98066</xdr:rowOff>
    </xdr:from>
    <xdr:to>
      <xdr:col>17</xdr:col>
      <xdr:colOff>140473</xdr:colOff>
      <xdr:row>50</xdr:row>
      <xdr:rowOff>129717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4C038FB0-60C2-448D-82E9-40CCCA168C03}"/>
            </a:ext>
          </a:extLst>
        </xdr:cNvPr>
        <xdr:cNvSpPr/>
      </xdr:nvSpPr>
      <xdr:spPr>
        <a:xfrm>
          <a:off x="11211339" y="9202309"/>
          <a:ext cx="213360" cy="217182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4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251460</xdr:colOff>
      <xdr:row>46</xdr:row>
      <xdr:rowOff>105855</xdr:rowOff>
    </xdr:from>
    <xdr:to>
      <xdr:col>16</xdr:col>
      <xdr:colOff>586740</xdr:colOff>
      <xdr:row>47</xdr:row>
      <xdr:rowOff>51559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9381D5A-753E-4B29-9760-5D0EEC02844F}"/>
            </a:ext>
          </a:extLst>
        </xdr:cNvPr>
        <xdr:cNvSpPr/>
      </xdr:nvSpPr>
      <xdr:spPr>
        <a:xfrm>
          <a:off x="6625756" y="8666759"/>
          <a:ext cx="5212080" cy="13123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536713</xdr:colOff>
      <xdr:row>46</xdr:row>
      <xdr:rowOff>64936</xdr:rowOff>
    </xdr:from>
    <xdr:to>
      <xdr:col>17</xdr:col>
      <xdr:colOff>140473</xdr:colOff>
      <xdr:row>47</xdr:row>
      <xdr:rowOff>96586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92A4AC20-9E05-4223-8A57-2E3CC08A56C5}"/>
            </a:ext>
          </a:extLst>
        </xdr:cNvPr>
        <xdr:cNvSpPr/>
      </xdr:nvSpPr>
      <xdr:spPr>
        <a:xfrm>
          <a:off x="11787809" y="8625840"/>
          <a:ext cx="213360" cy="217181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3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487680</xdr:colOff>
      <xdr:row>1</xdr:row>
      <xdr:rowOff>38101</xdr:rowOff>
    </xdr:from>
    <xdr:to>
      <xdr:col>19</xdr:col>
      <xdr:colOff>548640</xdr:colOff>
      <xdr:row>21</xdr:row>
      <xdr:rowOff>15103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E4967-169C-4C99-B259-C24F588A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5280" y="220981"/>
          <a:ext cx="7985760" cy="3658048"/>
        </a:xfrm>
        <a:prstGeom prst="rect">
          <a:avLst/>
        </a:prstGeom>
      </xdr:spPr>
    </xdr:pic>
    <xdr:clientData/>
  </xdr:twoCellAnchor>
  <xdr:twoCellAnchor>
    <xdr:from>
      <xdr:col>13</xdr:col>
      <xdr:colOff>595313</xdr:colOff>
      <xdr:row>10</xdr:row>
      <xdr:rowOff>175260</xdr:rowOff>
    </xdr:from>
    <xdr:to>
      <xdr:col>15</xdr:col>
      <xdr:colOff>546735</xdr:colOff>
      <xdr:row>11</xdr:row>
      <xdr:rowOff>175260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24E33D5-5D3B-48AE-9EB6-4B56DBC3B5ED}"/>
            </a:ext>
          </a:extLst>
        </xdr:cNvPr>
        <xdr:cNvSpPr/>
      </xdr:nvSpPr>
      <xdr:spPr>
        <a:xfrm>
          <a:off x="8520113" y="1985010"/>
          <a:ext cx="1170622" cy="1809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361453</xdr:colOff>
      <xdr:row>10</xdr:row>
      <xdr:rowOff>157164</xdr:rowOff>
    </xdr:from>
    <xdr:to>
      <xdr:col>13</xdr:col>
      <xdr:colOff>574813</xdr:colOff>
      <xdr:row>12</xdr:row>
      <xdr:rowOff>4253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8B45068E-4F06-4D93-B230-8558D041619D}"/>
            </a:ext>
          </a:extLst>
        </xdr:cNvPr>
        <xdr:cNvSpPr/>
      </xdr:nvSpPr>
      <xdr:spPr>
        <a:xfrm>
          <a:off x="8286253" y="1966914"/>
          <a:ext cx="213360" cy="209039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259977</xdr:colOff>
      <xdr:row>26</xdr:row>
      <xdr:rowOff>53790</xdr:rowOff>
    </xdr:from>
    <xdr:to>
      <xdr:col>20</xdr:col>
      <xdr:colOff>475131</xdr:colOff>
      <xdr:row>42</xdr:row>
      <xdr:rowOff>36926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664D87-EF23-4FB9-B083-695302E21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8259" y="4733366"/>
          <a:ext cx="9968754" cy="2851842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268940</xdr:colOff>
      <xdr:row>0</xdr:row>
      <xdr:rowOff>80683</xdr:rowOff>
    </xdr:from>
    <xdr:to>
      <xdr:col>20</xdr:col>
      <xdr:colOff>439270</xdr:colOff>
      <xdr:row>26</xdr:row>
      <xdr:rowOff>20709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F19DD4-4EA4-4CAA-8CC4-5E6943A22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7222" y="80683"/>
          <a:ext cx="9923930" cy="4632855"/>
        </a:xfrm>
        <a:prstGeom prst="rect">
          <a:avLst/>
        </a:prstGeom>
      </xdr:spPr>
    </xdr:pic>
    <xdr:clientData/>
  </xdr:twoCellAnchor>
  <xdr:twoCellAnchor>
    <xdr:from>
      <xdr:col>5</xdr:col>
      <xdr:colOff>161925</xdr:colOff>
      <xdr:row>25</xdr:row>
      <xdr:rowOff>13895</xdr:rowOff>
    </xdr:from>
    <xdr:to>
      <xdr:col>16</xdr:col>
      <xdr:colOff>394335</xdr:colOff>
      <xdr:row>26</xdr:row>
      <xdr:rowOff>13895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7720E79-7F01-4E33-B906-C79AEC846F51}"/>
            </a:ext>
          </a:extLst>
        </xdr:cNvPr>
        <xdr:cNvSpPr/>
      </xdr:nvSpPr>
      <xdr:spPr>
        <a:xfrm>
          <a:off x="4510088" y="4557320"/>
          <a:ext cx="6938010" cy="1809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191123</xdr:colOff>
      <xdr:row>24</xdr:row>
      <xdr:rowOff>169422</xdr:rowOff>
    </xdr:from>
    <xdr:to>
      <xdr:col>14</xdr:col>
      <xdr:colOff>466165</xdr:colOff>
      <xdr:row>26</xdr:row>
      <xdr:rowOff>75972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288402E2-8598-41B3-80BA-CC6CAE845A09}"/>
            </a:ext>
          </a:extLst>
        </xdr:cNvPr>
        <xdr:cNvSpPr/>
      </xdr:nvSpPr>
      <xdr:spPr>
        <a:xfrm>
          <a:off x="10025405" y="4490410"/>
          <a:ext cx="275042" cy="265138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366712</xdr:colOff>
      <xdr:row>35</xdr:row>
      <xdr:rowOff>92766</xdr:rowOff>
    </xdr:from>
    <xdr:to>
      <xdr:col>16</xdr:col>
      <xdr:colOff>394335</xdr:colOff>
      <xdr:row>38</xdr:row>
      <xdr:rowOff>59634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8FD5DF3-E837-4BFB-B963-FB729F31B695}"/>
            </a:ext>
          </a:extLst>
        </xdr:cNvPr>
        <xdr:cNvSpPr/>
      </xdr:nvSpPr>
      <xdr:spPr>
        <a:xfrm>
          <a:off x="4110451" y="6599583"/>
          <a:ext cx="7342823" cy="52346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191123</xdr:colOff>
      <xdr:row>36</xdr:row>
      <xdr:rowOff>34951</xdr:rowOff>
    </xdr:from>
    <xdr:to>
      <xdr:col>14</xdr:col>
      <xdr:colOff>466165</xdr:colOff>
      <xdr:row>37</xdr:row>
      <xdr:rowOff>120796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2E621E0A-7C61-40F5-936B-8FBF0B481E8E}"/>
            </a:ext>
          </a:extLst>
        </xdr:cNvPr>
        <xdr:cNvSpPr/>
      </xdr:nvSpPr>
      <xdr:spPr>
        <a:xfrm>
          <a:off x="10030862" y="6727299"/>
          <a:ext cx="275042" cy="271375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2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0</xdr:colOff>
      <xdr:row>43</xdr:row>
      <xdr:rowOff>0</xdr:rowOff>
    </xdr:from>
    <xdr:to>
      <xdr:col>14</xdr:col>
      <xdr:colOff>283296</xdr:colOff>
      <xdr:row>76</xdr:row>
      <xdr:rowOff>161027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88BD6387-C263-4939-A767-A12B7D7409AD}"/>
            </a:ext>
          </a:extLst>
        </xdr:cNvPr>
        <xdr:cNvGrpSpPr/>
      </xdr:nvGrpSpPr>
      <xdr:grpSpPr>
        <a:xfrm>
          <a:off x="3743739" y="8004313"/>
          <a:ext cx="6379296" cy="6283531"/>
          <a:chOff x="2638709" y="175260"/>
          <a:chExt cx="8438095" cy="8263529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EF270E5-0046-4514-B10A-D3B4A95101B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766" r="634"/>
          <a:stretch/>
        </xdr:blipFill>
        <xdr:spPr>
          <a:xfrm>
            <a:off x="2642001" y="175260"/>
            <a:ext cx="8413952" cy="602857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211713DC-4DBF-4ECE-A83C-0BF140F751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8709" y="6153075"/>
            <a:ext cx="8438095" cy="228571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>
    <xdr:from>
      <xdr:col>3</xdr:col>
      <xdr:colOff>601579</xdr:colOff>
      <xdr:row>73</xdr:row>
      <xdr:rowOff>172453</xdr:rowOff>
    </xdr:from>
    <xdr:to>
      <xdr:col>12</xdr:col>
      <xdr:colOff>430203</xdr:colOff>
      <xdr:row>74</xdr:row>
      <xdr:rowOff>142794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25FDFAB9-EE2C-450D-9E4B-8465DE700B95}"/>
            </a:ext>
          </a:extLst>
        </xdr:cNvPr>
        <xdr:cNvSpPr/>
      </xdr:nvSpPr>
      <xdr:spPr>
        <a:xfrm>
          <a:off x="3733800" y="13663864"/>
          <a:ext cx="5315024" cy="1548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12</xdr:col>
      <xdr:colOff>424293</xdr:colOff>
      <xdr:row>73</xdr:row>
      <xdr:rowOff>147478</xdr:rowOff>
    </xdr:from>
    <xdr:to>
      <xdr:col>13</xdr:col>
      <xdr:colOff>28053</xdr:colOff>
      <xdr:row>74</xdr:row>
      <xdr:rowOff>175933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DDCE5EAF-2850-4BA7-8A9F-404B33D1138E}"/>
            </a:ext>
          </a:extLst>
        </xdr:cNvPr>
        <xdr:cNvSpPr/>
      </xdr:nvSpPr>
      <xdr:spPr>
        <a:xfrm>
          <a:off x="9042914" y="13638889"/>
          <a:ext cx="213360" cy="212939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3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434340</xdr:colOff>
      <xdr:row>0</xdr:row>
      <xdr:rowOff>22861</xdr:rowOff>
    </xdr:from>
    <xdr:to>
      <xdr:col>17</xdr:col>
      <xdr:colOff>217714</xdr:colOff>
      <xdr:row>32</xdr:row>
      <xdr:rowOff>43913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61979-1C65-4991-9A9D-D49E2D589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740" y="22861"/>
          <a:ext cx="7708174" cy="5776393"/>
        </a:xfrm>
        <a:prstGeom prst="rect">
          <a:avLst/>
        </a:prstGeom>
      </xdr:spPr>
    </xdr:pic>
    <xdr:clientData/>
  </xdr:twoCellAnchor>
  <xdr:twoCellAnchor>
    <xdr:from>
      <xdr:col>4</xdr:col>
      <xdr:colOff>439271</xdr:colOff>
      <xdr:row>24</xdr:row>
      <xdr:rowOff>70339</xdr:rowOff>
    </xdr:from>
    <xdr:to>
      <xdr:col>13</xdr:col>
      <xdr:colOff>313765</xdr:colOff>
      <xdr:row>25</xdr:row>
      <xdr:rowOff>70339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AD443BE-52DD-411D-8280-0F26A45940AC}"/>
            </a:ext>
          </a:extLst>
        </xdr:cNvPr>
        <xdr:cNvSpPr/>
      </xdr:nvSpPr>
      <xdr:spPr>
        <a:xfrm>
          <a:off x="2877671" y="4431324"/>
          <a:ext cx="5360894" cy="18170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313765</xdr:colOff>
      <xdr:row>24</xdr:row>
      <xdr:rowOff>62753</xdr:rowOff>
    </xdr:from>
    <xdr:to>
      <xdr:col>13</xdr:col>
      <xdr:colOff>527125</xdr:colOff>
      <xdr:row>25</xdr:row>
      <xdr:rowOff>103369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ED5600CF-BC87-47EB-8094-C7159C1B3517}"/>
            </a:ext>
          </a:extLst>
        </xdr:cNvPr>
        <xdr:cNvSpPr/>
      </xdr:nvSpPr>
      <xdr:spPr>
        <a:xfrm>
          <a:off x="8238565" y="4365812"/>
          <a:ext cx="213360" cy="21991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479268</xdr:colOff>
      <xdr:row>0</xdr:row>
      <xdr:rowOff>0</xdr:rowOff>
    </xdr:from>
    <xdr:to>
      <xdr:col>19</xdr:col>
      <xdr:colOff>152964</xdr:colOff>
      <xdr:row>34</xdr:row>
      <xdr:rowOff>7309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8BB17FD-12E4-44A5-A175-CE93C89F023E}"/>
            </a:ext>
          </a:extLst>
        </xdr:cNvPr>
        <xdr:cNvGrpSpPr/>
      </xdr:nvGrpSpPr>
      <xdr:grpSpPr>
        <a:xfrm>
          <a:off x="7489668" y="0"/>
          <a:ext cx="6379296" cy="6240469"/>
          <a:chOff x="2638709" y="175260"/>
          <a:chExt cx="8438095" cy="826352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DFB3758-3067-44B3-9D00-A597ED38125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66" r="634"/>
          <a:stretch/>
        </xdr:blipFill>
        <xdr:spPr>
          <a:xfrm>
            <a:off x="2642001" y="175260"/>
            <a:ext cx="8413952" cy="602857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568D60A-3697-48A8-9F1E-CD62603A93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38709" y="6153075"/>
            <a:ext cx="8438095" cy="228571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>
    <xdr:from>
      <xdr:col>8</xdr:col>
      <xdr:colOff>494508</xdr:colOff>
      <xdr:row>19</xdr:row>
      <xdr:rowOff>152400</xdr:rowOff>
    </xdr:from>
    <xdr:to>
      <xdr:col>17</xdr:col>
      <xdr:colOff>369002</xdr:colOff>
      <xdr:row>20</xdr:row>
      <xdr:rowOff>110680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4D224CAE-81DC-4E58-9514-6256CF609483}"/>
            </a:ext>
          </a:extLst>
        </xdr:cNvPr>
        <xdr:cNvSpPr/>
      </xdr:nvSpPr>
      <xdr:spPr>
        <a:xfrm>
          <a:off x="6872448" y="3642360"/>
          <a:ext cx="5360894" cy="14116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300422</xdr:colOff>
      <xdr:row>19</xdr:row>
      <xdr:rowOff>106680</xdr:rowOff>
    </xdr:from>
    <xdr:to>
      <xdr:col>17</xdr:col>
      <xdr:colOff>513782</xdr:colOff>
      <xdr:row>20</xdr:row>
      <xdr:rowOff>143710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EE6D05F7-0ABE-4F42-828A-C0004C80D2D8}"/>
            </a:ext>
          </a:extLst>
        </xdr:cNvPr>
        <xdr:cNvSpPr/>
      </xdr:nvSpPr>
      <xdr:spPr>
        <a:xfrm>
          <a:off x="12164762" y="3596640"/>
          <a:ext cx="213360" cy="21991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1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471648</xdr:colOff>
      <xdr:row>22</xdr:row>
      <xdr:rowOff>121920</xdr:rowOff>
    </xdr:from>
    <xdr:to>
      <xdr:col>17</xdr:col>
      <xdr:colOff>346142</xdr:colOff>
      <xdr:row>23</xdr:row>
      <xdr:rowOff>68580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7C2D2391-8497-472E-8850-2141A8FF8AF6}"/>
            </a:ext>
          </a:extLst>
        </xdr:cNvPr>
        <xdr:cNvSpPr/>
      </xdr:nvSpPr>
      <xdr:spPr>
        <a:xfrm>
          <a:off x="7482048" y="4160520"/>
          <a:ext cx="5360894" cy="12954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494508</xdr:colOff>
      <xdr:row>6</xdr:row>
      <xdr:rowOff>76200</xdr:rowOff>
    </xdr:from>
    <xdr:to>
      <xdr:col>17</xdr:col>
      <xdr:colOff>369002</xdr:colOff>
      <xdr:row>7</xdr:row>
      <xdr:rowOff>34480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65C8342C-2E77-43EF-B0F9-3C9D38F136B0}"/>
            </a:ext>
          </a:extLst>
        </xdr:cNvPr>
        <xdr:cNvSpPr/>
      </xdr:nvSpPr>
      <xdr:spPr>
        <a:xfrm>
          <a:off x="6872448" y="1173480"/>
          <a:ext cx="5360894" cy="14116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494508</xdr:colOff>
      <xdr:row>7</xdr:row>
      <xdr:rowOff>38100</xdr:rowOff>
    </xdr:from>
    <xdr:to>
      <xdr:col>17</xdr:col>
      <xdr:colOff>369002</xdr:colOff>
      <xdr:row>7</xdr:row>
      <xdr:rowOff>179260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73D22A2A-AA41-4E86-A23B-18A560430B29}"/>
            </a:ext>
          </a:extLst>
        </xdr:cNvPr>
        <xdr:cNvSpPr/>
      </xdr:nvSpPr>
      <xdr:spPr>
        <a:xfrm>
          <a:off x="6872448" y="1318260"/>
          <a:ext cx="5360894" cy="14116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435429</xdr:colOff>
      <xdr:row>36</xdr:row>
      <xdr:rowOff>113584</xdr:rowOff>
    </xdr:from>
    <xdr:to>
      <xdr:col>19</xdr:col>
      <xdr:colOff>337457</xdr:colOff>
      <xdr:row>46</xdr:row>
      <xdr:rowOff>43657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15E25C96-DE8B-4D66-B8FE-759D9CE800D5}"/>
            </a:ext>
          </a:extLst>
        </xdr:cNvPr>
        <xdr:cNvGrpSpPr/>
      </xdr:nvGrpSpPr>
      <xdr:grpSpPr>
        <a:xfrm>
          <a:off x="7445829" y="6712504"/>
          <a:ext cx="6607628" cy="1758873"/>
          <a:chOff x="6814458" y="6688557"/>
          <a:chExt cx="6607628" cy="1780644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88CEC864-7F82-486A-B179-E80E4717D8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875417" y="7347859"/>
            <a:ext cx="6514011" cy="1121342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7EE7D56-46C8-4426-A878-590710C93D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14458" y="6688557"/>
            <a:ext cx="6607628" cy="653758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1089</xdr:colOff>
      <xdr:row>42</xdr:row>
      <xdr:rowOff>62313</xdr:rowOff>
    </xdr:from>
    <xdr:to>
      <xdr:col>17</xdr:col>
      <xdr:colOff>185057</xdr:colOff>
      <xdr:row>44</xdr:row>
      <xdr:rowOff>54428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E28CC452-D93E-43A0-8975-DE4B4D464D0D}"/>
            </a:ext>
          </a:extLst>
        </xdr:cNvPr>
        <xdr:cNvSpPr/>
      </xdr:nvSpPr>
      <xdr:spPr>
        <a:xfrm>
          <a:off x="10647318" y="7856484"/>
          <a:ext cx="1403168" cy="36223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177485</xdr:colOff>
      <xdr:row>42</xdr:row>
      <xdr:rowOff>97593</xdr:rowOff>
    </xdr:from>
    <xdr:to>
      <xdr:col>17</xdr:col>
      <xdr:colOff>478971</xdr:colOff>
      <xdr:row>44</xdr:row>
      <xdr:rowOff>33693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8A1C7424-9DB6-4E5E-910B-83C48ECB1E73}"/>
            </a:ext>
          </a:extLst>
        </xdr:cNvPr>
        <xdr:cNvSpPr/>
      </xdr:nvSpPr>
      <xdr:spPr>
        <a:xfrm>
          <a:off x="12042914" y="7891764"/>
          <a:ext cx="301486" cy="306215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6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300422</xdr:colOff>
      <xdr:row>22</xdr:row>
      <xdr:rowOff>22860</xdr:rowOff>
    </xdr:from>
    <xdr:to>
      <xdr:col>17</xdr:col>
      <xdr:colOff>513782</xdr:colOff>
      <xdr:row>23</xdr:row>
      <xdr:rowOff>59890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372D6842-2207-42BE-A5D2-E0E189A6AEB4}"/>
            </a:ext>
          </a:extLst>
        </xdr:cNvPr>
        <xdr:cNvSpPr/>
      </xdr:nvSpPr>
      <xdr:spPr>
        <a:xfrm>
          <a:off x="12797222" y="4061460"/>
          <a:ext cx="213360" cy="21991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2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471648</xdr:colOff>
      <xdr:row>23</xdr:row>
      <xdr:rowOff>68580</xdr:rowOff>
    </xdr:from>
    <xdr:to>
      <xdr:col>17</xdr:col>
      <xdr:colOff>346142</xdr:colOff>
      <xdr:row>24</xdr:row>
      <xdr:rowOff>15240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3DB1BC6B-9CEB-4081-8A02-6EE8D4032AAB}"/>
            </a:ext>
          </a:extLst>
        </xdr:cNvPr>
        <xdr:cNvSpPr/>
      </xdr:nvSpPr>
      <xdr:spPr>
        <a:xfrm>
          <a:off x="7482048" y="4290060"/>
          <a:ext cx="5360894" cy="12954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315662</xdr:colOff>
      <xdr:row>23</xdr:row>
      <xdr:rowOff>83820</xdr:rowOff>
    </xdr:from>
    <xdr:to>
      <xdr:col>17</xdr:col>
      <xdr:colOff>529022</xdr:colOff>
      <xdr:row>24</xdr:row>
      <xdr:rowOff>120850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D5BDD550-CB7E-457A-AE19-18F909BE4ECF}"/>
            </a:ext>
          </a:extLst>
        </xdr:cNvPr>
        <xdr:cNvSpPr/>
      </xdr:nvSpPr>
      <xdr:spPr>
        <a:xfrm>
          <a:off x="12812462" y="4305300"/>
          <a:ext cx="213360" cy="21991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3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300422</xdr:colOff>
      <xdr:row>5</xdr:row>
      <xdr:rowOff>137160</xdr:rowOff>
    </xdr:from>
    <xdr:to>
      <xdr:col>17</xdr:col>
      <xdr:colOff>513782</xdr:colOff>
      <xdr:row>6</xdr:row>
      <xdr:rowOff>174190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8FABBCD3-7E6A-40EB-8E47-9C709685ACE6}"/>
            </a:ext>
          </a:extLst>
        </xdr:cNvPr>
        <xdr:cNvSpPr/>
      </xdr:nvSpPr>
      <xdr:spPr>
        <a:xfrm>
          <a:off x="12797222" y="1051560"/>
          <a:ext cx="213360" cy="21991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4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300422</xdr:colOff>
      <xdr:row>7</xdr:row>
      <xdr:rowOff>30480</xdr:rowOff>
    </xdr:from>
    <xdr:to>
      <xdr:col>17</xdr:col>
      <xdr:colOff>513782</xdr:colOff>
      <xdr:row>8</xdr:row>
      <xdr:rowOff>67510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BCC0891E-AFF6-4C48-A663-B4092F25748E}"/>
            </a:ext>
          </a:extLst>
        </xdr:cNvPr>
        <xdr:cNvSpPr/>
      </xdr:nvSpPr>
      <xdr:spPr>
        <a:xfrm>
          <a:off x="12797222" y="1310640"/>
          <a:ext cx="213360" cy="219910"/>
        </a:xfrm>
        <a:prstGeom prst="ellipse">
          <a:avLst/>
        </a:prstGeom>
        <a:solidFill>
          <a:schemeClr val="bg1">
            <a:lumMod val="95000"/>
          </a:schemeClr>
        </a:solidFill>
        <a:ln w="38100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5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nasdaq.com/market-activity/stocks/biib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DB8AB-855B-4534-AFA0-A0E6D14F692E}">
  <dimension ref="B5:H11"/>
  <sheetViews>
    <sheetView tabSelected="1" workbookViewId="0">
      <selection activeCell="C5" sqref="C5"/>
    </sheetView>
  </sheetViews>
  <sheetFormatPr defaultRowHeight="14.4" x14ac:dyDescent="0.3"/>
  <cols>
    <col min="2" max="2" width="12" bestFit="1" customWidth="1"/>
    <col min="7" max="7" width="68.88671875" bestFit="1" customWidth="1"/>
    <col min="8" max="8" width="67.88671875" bestFit="1" customWidth="1"/>
  </cols>
  <sheetData>
    <row r="5" spans="2:8" x14ac:dyDescent="0.3">
      <c r="B5" s="8" t="s">
        <v>50</v>
      </c>
      <c r="C5" s="27">
        <f>'P-BV'!C15</f>
        <v>2.1554579776546463</v>
      </c>
      <c r="F5" s="26" t="s">
        <v>54</v>
      </c>
      <c r="G5" s="25" t="s">
        <v>53</v>
      </c>
      <c r="H5" t="s">
        <v>58</v>
      </c>
    </row>
    <row r="6" spans="2:8" x14ac:dyDescent="0.3">
      <c r="B6" s="8" t="s">
        <v>38</v>
      </c>
      <c r="C6" s="27">
        <f>'P-S'!B10</f>
        <v>4.3498123477083732</v>
      </c>
      <c r="F6" s="26" t="s">
        <v>57</v>
      </c>
      <c r="G6" s="25" t="s">
        <v>55</v>
      </c>
      <c r="H6" t="s">
        <v>56</v>
      </c>
    </row>
    <row r="7" spans="2:8" x14ac:dyDescent="0.3">
      <c r="B7" s="8" t="s">
        <v>41</v>
      </c>
      <c r="C7" s="27">
        <f>'P-OCF, P-FCF, EBIDTA-FCF'!B17</f>
        <v>13.82606437420209</v>
      </c>
      <c r="G7" s="25" t="s">
        <v>60</v>
      </c>
    </row>
    <row r="8" spans="2:8" x14ac:dyDescent="0.3">
      <c r="B8" s="8" t="s">
        <v>45</v>
      </c>
      <c r="C8" s="27">
        <f>'P-OCF, P-FCF, EBIDTA-FCF'!B18</f>
        <v>15.900349942903752</v>
      </c>
      <c r="F8" s="26" t="s">
        <v>59</v>
      </c>
      <c r="G8" s="25" t="s">
        <v>61</v>
      </c>
      <c r="H8" t="s">
        <v>62</v>
      </c>
    </row>
    <row r="9" spans="2:8" ht="28.8" x14ac:dyDescent="0.3">
      <c r="B9" s="8" t="s">
        <v>64</v>
      </c>
      <c r="C9" s="27">
        <f>'P-OCF, P-FCF, EBIDTA-FCF'!B19</f>
        <v>12.260388839790153</v>
      </c>
      <c r="G9" s="29" t="s">
        <v>66</v>
      </c>
      <c r="H9" t="s">
        <v>68</v>
      </c>
    </row>
    <row r="10" spans="2:8" x14ac:dyDescent="0.3">
      <c r="B10" s="8" t="s">
        <v>22</v>
      </c>
      <c r="C10" s="28">
        <f>ROE!B10</f>
        <v>0.23185161036959745</v>
      </c>
      <c r="G10" s="25" t="s">
        <v>63</v>
      </c>
    </row>
    <row r="11" spans="2:8" ht="28.8" x14ac:dyDescent="0.3">
      <c r="B11" s="8" t="s">
        <v>34</v>
      </c>
      <c r="C11" s="27">
        <f>C6/C9</f>
        <v>0.35478583954787718</v>
      </c>
      <c r="F11" s="26" t="s">
        <v>65</v>
      </c>
      <c r="G11" s="29" t="s">
        <v>67</v>
      </c>
      <c r="H11" s="30" t="s">
        <v>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5890B-6DA2-4025-9478-DF785156BC0D}">
  <dimension ref="A1:H44"/>
  <sheetViews>
    <sheetView zoomScale="85" zoomScaleNormal="85" workbookViewId="0">
      <selection activeCell="F22" sqref="F22"/>
    </sheetView>
  </sheetViews>
  <sheetFormatPr defaultRowHeight="14.4" x14ac:dyDescent="0.3"/>
  <cols>
    <col min="2" max="2" width="24.44140625" bestFit="1" customWidth="1"/>
    <col min="3" max="3" width="11.6640625" customWidth="1"/>
    <col min="5" max="5" width="21.6640625" bestFit="1" customWidth="1"/>
    <col min="6" max="6" width="18" bestFit="1" customWidth="1"/>
  </cols>
  <sheetData>
    <row r="1" spans="1:8" x14ac:dyDescent="0.3">
      <c r="H1" t="s">
        <v>1</v>
      </c>
    </row>
    <row r="2" spans="1:8" x14ac:dyDescent="0.3">
      <c r="A2" t="s">
        <v>4</v>
      </c>
      <c r="B2" s="7">
        <v>0.1</v>
      </c>
    </row>
    <row r="3" spans="1:8" ht="15" thickBot="1" x14ac:dyDescent="0.35"/>
    <row r="4" spans="1:8" ht="15" thickBot="1" x14ac:dyDescent="0.35">
      <c r="A4" s="9" t="s">
        <v>5</v>
      </c>
      <c r="B4" s="1" t="s">
        <v>0</v>
      </c>
      <c r="E4" s="8" t="s">
        <v>2</v>
      </c>
      <c r="F4" s="8" t="s">
        <v>3</v>
      </c>
    </row>
    <row r="5" spans="1:8" ht="15" thickBot="1" x14ac:dyDescent="0.35">
      <c r="A5" s="2">
        <v>2020</v>
      </c>
      <c r="B5" s="9">
        <v>3990.9</v>
      </c>
      <c r="D5" s="5">
        <v>1</v>
      </c>
      <c r="E5" s="24">
        <f>B5*D5</f>
        <v>3990.9</v>
      </c>
      <c r="F5" s="24"/>
    </row>
    <row r="6" spans="1:8" ht="15" thickBot="1" x14ac:dyDescent="0.35">
      <c r="A6" s="2">
        <v>2019</v>
      </c>
      <c r="B6" s="9">
        <v>2280.6</v>
      </c>
      <c r="D6" s="5">
        <f>D5-$B$2</f>
        <v>0.9</v>
      </c>
      <c r="E6" s="24">
        <f t="shared" ref="E6:E14" si="0">B6*D6</f>
        <v>2052.54</v>
      </c>
      <c r="F6" s="24">
        <f>B6*$B$2</f>
        <v>228.06</v>
      </c>
    </row>
    <row r="7" spans="1:8" ht="15" thickBot="1" x14ac:dyDescent="0.35">
      <c r="A7" s="2">
        <v>2018</v>
      </c>
      <c r="B7" s="9">
        <v>2597.1999999999998</v>
      </c>
      <c r="D7" s="5">
        <f t="shared" ref="D7:D14" si="1">D6-$B$2</f>
        <v>0.8</v>
      </c>
      <c r="E7" s="24">
        <f t="shared" si="0"/>
        <v>2077.7599999999998</v>
      </c>
      <c r="F7" s="24">
        <f t="shared" ref="F7:F14" si="2">B7*$B$2</f>
        <v>259.71999999999997</v>
      </c>
    </row>
    <row r="8" spans="1:8" ht="15" thickBot="1" x14ac:dyDescent="0.35">
      <c r="A8" s="2">
        <v>2017</v>
      </c>
      <c r="B8" s="10">
        <v>2253.6</v>
      </c>
      <c r="D8" s="5">
        <f t="shared" si="1"/>
        <v>0.70000000000000007</v>
      </c>
      <c r="E8" s="24">
        <f t="shared" si="0"/>
        <v>1577.52</v>
      </c>
      <c r="F8" s="24">
        <f t="shared" si="2"/>
        <v>225.36</v>
      </c>
    </row>
    <row r="9" spans="1:8" ht="15" thickBot="1" x14ac:dyDescent="0.35">
      <c r="A9" s="2">
        <v>2016</v>
      </c>
      <c r="B9" s="10">
        <v>1973.3</v>
      </c>
      <c r="D9" s="5">
        <f t="shared" si="1"/>
        <v>0.60000000000000009</v>
      </c>
      <c r="E9" s="24">
        <f t="shared" si="0"/>
        <v>1183.9800000000002</v>
      </c>
      <c r="F9" s="24">
        <f t="shared" si="2"/>
        <v>197.33</v>
      </c>
    </row>
    <row r="10" spans="1:8" ht="15" thickBot="1" x14ac:dyDescent="0.35">
      <c r="A10" s="2">
        <v>2015</v>
      </c>
      <c r="B10" s="10">
        <v>2012.8</v>
      </c>
      <c r="D10" s="5">
        <f t="shared" si="1"/>
        <v>0.50000000000000011</v>
      </c>
      <c r="E10" s="24">
        <f t="shared" si="0"/>
        <v>1006.4000000000002</v>
      </c>
      <c r="F10" s="24">
        <f t="shared" si="2"/>
        <v>201.28</v>
      </c>
    </row>
    <row r="11" spans="1:8" ht="15" thickBot="1" x14ac:dyDescent="0.35">
      <c r="A11" s="2">
        <v>2014</v>
      </c>
      <c r="B11" s="10">
        <v>1893.4</v>
      </c>
      <c r="D11" s="5">
        <f t="shared" si="1"/>
        <v>0.40000000000000013</v>
      </c>
      <c r="E11" s="24">
        <f t="shared" si="0"/>
        <v>757.36000000000024</v>
      </c>
      <c r="F11" s="24">
        <f t="shared" si="2"/>
        <v>189.34000000000003</v>
      </c>
    </row>
    <row r="12" spans="1:8" ht="15" thickBot="1" x14ac:dyDescent="0.35">
      <c r="A12" s="2">
        <v>2013</v>
      </c>
      <c r="B12" s="11">
        <v>1444.05</v>
      </c>
      <c r="D12" s="5">
        <f t="shared" si="1"/>
        <v>0.30000000000000016</v>
      </c>
      <c r="E12" s="24">
        <f t="shared" si="0"/>
        <v>433.2150000000002</v>
      </c>
      <c r="F12" s="24">
        <f t="shared" si="2"/>
        <v>144.405</v>
      </c>
    </row>
    <row r="13" spans="1:8" ht="15" thickBot="1" x14ac:dyDescent="0.35">
      <c r="A13" s="2">
        <v>2012</v>
      </c>
      <c r="B13" s="10">
        <v>1334.9</v>
      </c>
      <c r="D13" s="5">
        <f t="shared" si="1"/>
        <v>0.20000000000000015</v>
      </c>
      <c r="E13" s="24">
        <f t="shared" si="0"/>
        <v>266.98000000000025</v>
      </c>
      <c r="F13" s="24">
        <f t="shared" si="2"/>
        <v>133.49</v>
      </c>
    </row>
    <row r="14" spans="1:8" ht="15" thickBot="1" x14ac:dyDescent="0.35">
      <c r="A14" s="2">
        <v>2011</v>
      </c>
      <c r="B14" s="10">
        <v>1219.5999999999999</v>
      </c>
      <c r="D14" s="5">
        <f t="shared" si="1"/>
        <v>0.10000000000000014</v>
      </c>
      <c r="E14" s="24">
        <f t="shared" si="0"/>
        <v>121.96000000000016</v>
      </c>
      <c r="F14" s="24">
        <f t="shared" si="2"/>
        <v>121.96</v>
      </c>
    </row>
    <row r="15" spans="1:8" ht="15" thickBot="1" x14ac:dyDescent="0.35">
      <c r="A15" s="2"/>
      <c r="B15" s="4"/>
      <c r="E15" s="6"/>
    </row>
    <row r="16" spans="1:8" ht="15" thickBot="1" x14ac:dyDescent="0.35">
      <c r="A16" s="2"/>
      <c r="B16" s="4"/>
      <c r="E16" s="24">
        <f>SUM(E5:E15)</f>
        <v>13468.615000000002</v>
      </c>
      <c r="F16" s="24">
        <f>SUM(F5:F15)</f>
        <v>1700.9450000000002</v>
      </c>
    </row>
    <row r="17" spans="1:2" ht="15" thickBot="1" x14ac:dyDescent="0.35">
      <c r="A17" s="2"/>
      <c r="B17" s="4"/>
    </row>
    <row r="18" spans="1:2" ht="15" thickBot="1" x14ac:dyDescent="0.35">
      <c r="A18" s="2"/>
      <c r="B18" s="4"/>
    </row>
    <row r="19" spans="1:2" ht="15" thickBot="1" x14ac:dyDescent="0.35">
      <c r="A19" s="2"/>
      <c r="B19" s="4"/>
    </row>
    <row r="20" spans="1:2" ht="15" thickBot="1" x14ac:dyDescent="0.35">
      <c r="A20" s="2"/>
      <c r="B20" s="4"/>
    </row>
    <row r="21" spans="1:2" ht="15" thickBot="1" x14ac:dyDescent="0.35">
      <c r="A21" s="2"/>
      <c r="B21" s="4"/>
    </row>
    <row r="22" spans="1:2" ht="15" thickBot="1" x14ac:dyDescent="0.35">
      <c r="A22" s="2"/>
      <c r="B22" s="4"/>
    </row>
    <row r="23" spans="1:2" ht="15" thickBot="1" x14ac:dyDescent="0.35">
      <c r="A23" s="2"/>
      <c r="B23" s="4"/>
    </row>
    <row r="24" spans="1:2" ht="15" thickBot="1" x14ac:dyDescent="0.35">
      <c r="A24" s="2"/>
      <c r="B24" s="4"/>
    </row>
    <row r="25" spans="1:2" ht="15" thickBot="1" x14ac:dyDescent="0.35">
      <c r="A25" s="2"/>
      <c r="B25" s="4"/>
    </row>
    <row r="26" spans="1:2" ht="15" thickBot="1" x14ac:dyDescent="0.35">
      <c r="A26" s="2"/>
      <c r="B26" s="4"/>
    </row>
    <row r="27" spans="1:2" ht="15" thickBot="1" x14ac:dyDescent="0.35">
      <c r="A27" s="2"/>
      <c r="B27" s="4"/>
    </row>
    <row r="28" spans="1:2" ht="15" thickBot="1" x14ac:dyDescent="0.35">
      <c r="A28" s="2"/>
      <c r="B28" s="4"/>
    </row>
    <row r="29" spans="1:2" ht="15" thickBot="1" x14ac:dyDescent="0.35">
      <c r="A29" s="2"/>
      <c r="B29" s="4"/>
    </row>
    <row r="30" spans="1:2" ht="15" thickBot="1" x14ac:dyDescent="0.35">
      <c r="A30" s="2"/>
      <c r="B30" s="4"/>
    </row>
    <row r="31" spans="1:2" ht="15" thickBot="1" x14ac:dyDescent="0.35">
      <c r="A31" s="2"/>
      <c r="B31" s="4"/>
    </row>
    <row r="32" spans="1:2" ht="15" thickBot="1" x14ac:dyDescent="0.35">
      <c r="A32" s="2"/>
      <c r="B32" s="4"/>
    </row>
    <row r="33" spans="1:2" ht="15" thickBot="1" x14ac:dyDescent="0.35">
      <c r="A33" s="2"/>
      <c r="B33" s="4"/>
    </row>
    <row r="34" spans="1:2" ht="15" thickBot="1" x14ac:dyDescent="0.35">
      <c r="A34" s="2"/>
      <c r="B34" s="4"/>
    </row>
    <row r="35" spans="1:2" ht="15" thickBot="1" x14ac:dyDescent="0.35">
      <c r="A35" s="2"/>
      <c r="B35" s="4"/>
    </row>
    <row r="36" spans="1:2" ht="15" thickBot="1" x14ac:dyDescent="0.35">
      <c r="A36" s="2"/>
      <c r="B36" s="4"/>
    </row>
    <row r="37" spans="1:2" ht="15" thickBot="1" x14ac:dyDescent="0.35">
      <c r="A37" s="2"/>
      <c r="B37" s="4"/>
    </row>
    <row r="38" spans="1:2" ht="15" thickBot="1" x14ac:dyDescent="0.35">
      <c r="A38" s="2"/>
      <c r="B38" s="4"/>
    </row>
    <row r="39" spans="1:2" ht="15" thickBot="1" x14ac:dyDescent="0.35">
      <c r="A39" s="2"/>
      <c r="B39" s="4"/>
    </row>
    <row r="40" spans="1:2" ht="15" thickBot="1" x14ac:dyDescent="0.35">
      <c r="A40" s="2"/>
      <c r="B40" s="4"/>
    </row>
    <row r="41" spans="1:2" ht="15" thickBot="1" x14ac:dyDescent="0.35">
      <c r="A41" s="2"/>
      <c r="B41" s="4"/>
    </row>
    <row r="42" spans="1:2" ht="15" thickBot="1" x14ac:dyDescent="0.35">
      <c r="A42" s="2"/>
      <c r="B42" s="4"/>
    </row>
    <row r="43" spans="1:2" ht="15" thickBot="1" x14ac:dyDescent="0.35">
      <c r="A43" s="2"/>
      <c r="B43" s="3"/>
    </row>
    <row r="44" spans="1:2" ht="15" thickBot="1" x14ac:dyDescent="0.35">
      <c r="A44" s="2"/>
      <c r="B44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AB39A-05DA-4D6D-AFD3-688DA8D42391}">
  <dimension ref="B3:I57"/>
  <sheetViews>
    <sheetView zoomScale="130" zoomScaleNormal="130" workbookViewId="0">
      <selection activeCell="B15" sqref="B15"/>
    </sheetView>
  </sheetViews>
  <sheetFormatPr defaultRowHeight="14.4" x14ac:dyDescent="0.3"/>
  <cols>
    <col min="2" max="2" width="13.6640625" bestFit="1" customWidth="1"/>
    <col min="3" max="3" width="14.44140625" customWidth="1"/>
    <col min="5" max="5" width="12" bestFit="1" customWidth="1"/>
    <col min="6" max="6" width="14.109375" bestFit="1" customWidth="1"/>
    <col min="8" max="8" width="12.109375" bestFit="1" customWidth="1"/>
  </cols>
  <sheetData>
    <row r="3" spans="2:6" x14ac:dyDescent="0.3">
      <c r="F3" s="13"/>
    </row>
    <row r="4" spans="2:6" x14ac:dyDescent="0.3">
      <c r="C4" s="13"/>
    </row>
    <row r="5" spans="2:6" x14ac:dyDescent="0.3">
      <c r="B5" t="s">
        <v>7</v>
      </c>
      <c r="C5" s="23">
        <v>58481487090</v>
      </c>
      <c r="E5" s="14" t="s">
        <v>8</v>
      </c>
    </row>
    <row r="6" spans="2:6" x14ac:dyDescent="0.3">
      <c r="B6" t="s">
        <v>14</v>
      </c>
      <c r="C6" s="23">
        <f>10686.1*10^6</f>
        <v>10686100000</v>
      </c>
      <c r="E6" s="14" t="s">
        <v>10</v>
      </c>
    </row>
    <row r="7" spans="2:6" ht="15" thickBot="1" x14ac:dyDescent="0.35"/>
    <row r="8" spans="2:6" ht="15" thickBot="1" x14ac:dyDescent="0.35">
      <c r="B8" t="s">
        <v>9</v>
      </c>
      <c r="C8" s="18">
        <f>C5/C6</f>
        <v>5.4726688960425225</v>
      </c>
    </row>
    <row r="10" spans="2:6" x14ac:dyDescent="0.3">
      <c r="B10" t="s">
        <v>15</v>
      </c>
      <c r="C10" s="23">
        <v>0</v>
      </c>
      <c r="E10" s="14" t="s">
        <v>12</v>
      </c>
    </row>
    <row r="11" spans="2:6" x14ac:dyDescent="0.3">
      <c r="B11" t="s">
        <v>11</v>
      </c>
      <c r="C11" s="23">
        <f>-2977.1*10^6</f>
        <v>-2977100000</v>
      </c>
      <c r="E11" s="14" t="s">
        <v>13</v>
      </c>
    </row>
    <row r="12" spans="2:6" x14ac:dyDescent="0.3">
      <c r="B12" t="s">
        <v>16</v>
      </c>
      <c r="C12" s="22">
        <f>RnD!$E$16*10^6</f>
        <v>13468615000.000002</v>
      </c>
    </row>
    <row r="13" spans="2:6" x14ac:dyDescent="0.3">
      <c r="B13" t="s">
        <v>20</v>
      </c>
      <c r="C13" s="23">
        <f>(C6-C11+C12)</f>
        <v>27131815000</v>
      </c>
    </row>
    <row r="14" spans="2:6" ht="15" thickBot="1" x14ac:dyDescent="0.35"/>
    <row r="15" spans="2:6" ht="15" thickBot="1" x14ac:dyDescent="0.35">
      <c r="B15" t="s">
        <v>50</v>
      </c>
      <c r="C15" s="18">
        <f>C5/C13</f>
        <v>2.1554579776546463</v>
      </c>
    </row>
    <row r="17" spans="2:2" x14ac:dyDescent="0.3">
      <c r="B17" s="21" t="s">
        <v>35</v>
      </c>
    </row>
    <row r="57" spans="9:9" x14ac:dyDescent="0.3">
      <c r="I57" s="12" t="s">
        <v>6</v>
      </c>
    </row>
  </sheetData>
  <hyperlinks>
    <hyperlink ref="I57" r:id="rId1" xr:uid="{CA5C00F6-CCEA-4314-A5A4-2A6049C19DD4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1E122-B4A0-4F24-A2B1-9F582D80EF6B}">
  <dimension ref="A3:C12"/>
  <sheetViews>
    <sheetView zoomScaleNormal="100" workbookViewId="0">
      <selection activeCell="B10" sqref="A10:B10"/>
    </sheetView>
  </sheetViews>
  <sheetFormatPr defaultRowHeight="14.4" x14ac:dyDescent="0.3"/>
  <cols>
    <col min="1" max="1" width="22.6640625" customWidth="1"/>
    <col min="2" max="2" width="14.109375" bestFit="1" customWidth="1"/>
  </cols>
  <sheetData>
    <row r="3" spans="1:3" x14ac:dyDescent="0.3">
      <c r="A3" t="s">
        <v>37</v>
      </c>
      <c r="B3" s="23">
        <f>13444.6*10^6</f>
        <v>13444600000</v>
      </c>
      <c r="C3" s="14" t="s">
        <v>8</v>
      </c>
    </row>
    <row r="5" spans="1:3" x14ac:dyDescent="0.3">
      <c r="A5" t="s">
        <v>7</v>
      </c>
      <c r="B5" s="22">
        <f>'P-BV'!C5</f>
        <v>58481487090</v>
      </c>
    </row>
    <row r="6" spans="1:3" x14ac:dyDescent="0.3">
      <c r="B6" s="13"/>
    </row>
    <row r="8" spans="1:3" x14ac:dyDescent="0.3">
      <c r="B8" s="13"/>
    </row>
    <row r="9" spans="1:3" ht="15" thickBot="1" x14ac:dyDescent="0.35"/>
    <row r="10" spans="1:3" ht="15" thickBot="1" x14ac:dyDescent="0.35">
      <c r="A10" t="s">
        <v>38</v>
      </c>
      <c r="B10" s="20">
        <f>B5/B3</f>
        <v>4.3498123477083732</v>
      </c>
    </row>
    <row r="12" spans="1:3" x14ac:dyDescent="0.3">
      <c r="A12" s="21" t="s">
        <v>40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EE8C-1EEC-48D6-B203-F0AD3F61EFC7}">
  <dimension ref="A3:C39"/>
  <sheetViews>
    <sheetView topLeftCell="A4" zoomScale="115" zoomScaleNormal="115" workbookViewId="0">
      <selection activeCell="A19" sqref="A19"/>
    </sheetView>
  </sheetViews>
  <sheetFormatPr defaultRowHeight="14.4" x14ac:dyDescent="0.3"/>
  <cols>
    <col min="1" max="1" width="22.6640625" customWidth="1"/>
    <col min="2" max="2" width="14.109375" bestFit="1" customWidth="1"/>
  </cols>
  <sheetData>
    <row r="3" spans="1:3" x14ac:dyDescent="0.3">
      <c r="A3" t="s">
        <v>39</v>
      </c>
      <c r="B3" s="13">
        <f>4229.8*10^6</f>
        <v>4229800000</v>
      </c>
      <c r="C3" s="14" t="s">
        <v>8</v>
      </c>
    </row>
    <row r="4" spans="1:3" x14ac:dyDescent="0.3">
      <c r="A4" t="s">
        <v>42</v>
      </c>
      <c r="B4">
        <f>(424.8+75+52)*10^6</f>
        <v>551800000</v>
      </c>
      <c r="C4" s="14" t="s">
        <v>10</v>
      </c>
    </row>
    <row r="5" spans="1:3" x14ac:dyDescent="0.3">
      <c r="A5" t="s">
        <v>43</v>
      </c>
      <c r="B5" s="23">
        <f>B3-B4</f>
        <v>3678000000</v>
      </c>
    </row>
    <row r="7" spans="1:3" x14ac:dyDescent="0.3">
      <c r="A7" t="s">
        <v>7</v>
      </c>
      <c r="B7" s="22">
        <f>'P-BV'!C5</f>
        <v>58481487090</v>
      </c>
    </row>
    <row r="8" spans="1:3" x14ac:dyDescent="0.3">
      <c r="B8" s="13"/>
    </row>
    <row r="9" spans="1:3" x14ac:dyDescent="0.3">
      <c r="A9" s="17" t="s">
        <v>47</v>
      </c>
      <c r="B9" s="22">
        <f>Debt!C21*10^6</f>
        <v>2266799999.999999</v>
      </c>
    </row>
    <row r="10" spans="1:3" x14ac:dyDescent="0.3">
      <c r="A10" t="s">
        <v>48</v>
      </c>
      <c r="B10" s="22">
        <f>'P-BV'!C10</f>
        <v>0</v>
      </c>
    </row>
    <row r="11" spans="1:3" x14ac:dyDescent="0.3">
      <c r="A11" t="s">
        <v>49</v>
      </c>
      <c r="B11">
        <f>14.2*10^6</f>
        <v>14200000</v>
      </c>
      <c r="C11" s="14" t="s">
        <v>12</v>
      </c>
    </row>
    <row r="13" spans="1:3" x14ac:dyDescent="0.3">
      <c r="A13" t="s">
        <v>46</v>
      </c>
      <c r="B13" s="23">
        <f>B7+B9+B10+B11</f>
        <v>60762487090</v>
      </c>
    </row>
    <row r="14" spans="1:3" x14ac:dyDescent="0.3">
      <c r="A14" t="s">
        <v>33</v>
      </c>
      <c r="B14" s="22">
        <f>Debt!C24*10^6</f>
        <v>4956000000</v>
      </c>
    </row>
    <row r="16" spans="1:3" ht="15" thickBot="1" x14ac:dyDescent="0.35"/>
    <row r="17" spans="1:2" ht="15" thickBot="1" x14ac:dyDescent="0.35">
      <c r="A17" t="s">
        <v>41</v>
      </c>
      <c r="B17" s="20">
        <f>B7/B3</f>
        <v>13.82606437420209</v>
      </c>
    </row>
    <row r="18" spans="1:2" ht="15" thickBot="1" x14ac:dyDescent="0.35">
      <c r="A18" t="s">
        <v>45</v>
      </c>
      <c r="B18" s="20">
        <f>B7/B5</f>
        <v>15.900349942903752</v>
      </c>
    </row>
    <row r="19" spans="1:2" ht="15" thickBot="1" x14ac:dyDescent="0.35">
      <c r="A19" t="s">
        <v>64</v>
      </c>
      <c r="B19" s="20">
        <f>B13/B14</f>
        <v>12.260388839790153</v>
      </c>
    </row>
    <row r="20" spans="1:2" x14ac:dyDescent="0.3">
      <c r="A20" s="21" t="s">
        <v>44</v>
      </c>
    </row>
    <row r="30" spans="1:2" x14ac:dyDescent="0.3">
      <c r="B30">
        <v>4229.8</v>
      </c>
    </row>
    <row r="34" spans="2:2" x14ac:dyDescent="0.3">
      <c r="B34">
        <v>424.8</v>
      </c>
    </row>
    <row r="35" spans="2:2" x14ac:dyDescent="0.3">
      <c r="B35">
        <v>75</v>
      </c>
    </row>
    <row r="36" spans="2:2" x14ac:dyDescent="0.3">
      <c r="B36">
        <v>52</v>
      </c>
    </row>
    <row r="37" spans="2:2" x14ac:dyDescent="0.3">
      <c r="B37">
        <f>SUM(B32:B36)</f>
        <v>551.79999999999995</v>
      </c>
    </row>
    <row r="39" spans="2:2" x14ac:dyDescent="0.3">
      <c r="B39">
        <f>B30-B37</f>
        <v>3678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DD20E-C302-449E-BED5-1A4C3D46AF50}">
  <dimension ref="A3:C12"/>
  <sheetViews>
    <sheetView zoomScale="85" zoomScaleNormal="85" workbookViewId="0">
      <selection activeCell="A10" sqref="A10:B10"/>
    </sheetView>
  </sheetViews>
  <sheetFormatPr defaultRowHeight="14.4" x14ac:dyDescent="0.3"/>
  <cols>
    <col min="1" max="1" width="16.109375" bestFit="1" customWidth="1"/>
    <col min="2" max="2" width="14.109375" bestFit="1" customWidth="1"/>
  </cols>
  <sheetData>
    <row r="3" spans="1:3" x14ac:dyDescent="0.3">
      <c r="A3" t="s">
        <v>17</v>
      </c>
      <c r="B3" s="13">
        <f>4000.6*10^6</f>
        <v>4000600000</v>
      </c>
      <c r="C3" s="14" t="s">
        <v>8</v>
      </c>
    </row>
    <row r="5" spans="1:3" x14ac:dyDescent="0.3">
      <c r="A5" t="s">
        <v>18</v>
      </c>
      <c r="B5" s="22">
        <f>RnD!$B$5*10^6</f>
        <v>3990900000</v>
      </c>
    </row>
    <row r="6" spans="1:3" x14ac:dyDescent="0.3">
      <c r="A6" t="s">
        <v>19</v>
      </c>
      <c r="B6" s="22">
        <f>RnD!$F$16*10^6</f>
        <v>1700945000.0000002</v>
      </c>
    </row>
    <row r="8" spans="1:3" x14ac:dyDescent="0.3">
      <c r="A8" t="s">
        <v>21</v>
      </c>
      <c r="B8" s="22">
        <f>'P-BV'!C13</f>
        <v>27131815000</v>
      </c>
    </row>
    <row r="9" spans="1:3" ht="15" thickBot="1" x14ac:dyDescent="0.35"/>
    <row r="10" spans="1:3" ht="15" thickBot="1" x14ac:dyDescent="0.35">
      <c r="A10" t="s">
        <v>22</v>
      </c>
      <c r="B10" s="19">
        <f>(B3+B5-B6)/B8</f>
        <v>0.23185161036959745</v>
      </c>
    </row>
    <row r="12" spans="1:3" x14ac:dyDescent="0.3">
      <c r="A12" s="21" t="s">
        <v>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901FF-3893-4EF9-B9E2-3AB3BCD62BD8}">
  <dimension ref="B3:J56"/>
  <sheetViews>
    <sheetView topLeftCell="A13" zoomScaleNormal="100" workbookViewId="0">
      <selection activeCell="C26" sqref="B26:C26"/>
    </sheetView>
  </sheetViews>
  <sheetFormatPr defaultRowHeight="14.4" x14ac:dyDescent="0.3"/>
  <cols>
    <col min="2" max="2" width="13.6640625" bestFit="1" customWidth="1"/>
    <col min="3" max="3" width="14.44140625" customWidth="1"/>
    <col min="4" max="4" width="18.109375" customWidth="1"/>
    <col min="5" max="5" width="12" bestFit="1" customWidth="1"/>
    <col min="6" max="6" width="14.109375" bestFit="1" customWidth="1"/>
    <col min="8" max="8" width="12.109375" bestFit="1" customWidth="1"/>
  </cols>
  <sheetData>
    <row r="3" spans="2:6" x14ac:dyDescent="0.3">
      <c r="B3" s="15"/>
      <c r="C3" s="15" t="s">
        <v>23</v>
      </c>
      <c r="D3" s="15"/>
      <c r="E3" s="15"/>
      <c r="F3" s="13"/>
    </row>
    <row r="4" spans="2:6" x14ac:dyDescent="0.3">
      <c r="C4" s="13"/>
    </row>
    <row r="5" spans="2:6" x14ac:dyDescent="0.3">
      <c r="B5" s="15"/>
      <c r="C5" s="13">
        <v>0</v>
      </c>
      <c r="E5" s="15" t="s">
        <v>30</v>
      </c>
    </row>
    <row r="6" spans="2:6" x14ac:dyDescent="0.3">
      <c r="B6" s="15"/>
      <c r="C6" s="13">
        <v>3145.3</v>
      </c>
      <c r="D6" s="14" t="s">
        <v>8</v>
      </c>
      <c r="E6" s="15" t="s">
        <v>24</v>
      </c>
    </row>
    <row r="8" spans="2:6" x14ac:dyDescent="0.3">
      <c r="B8" s="15"/>
      <c r="C8" s="15" t="s">
        <v>25</v>
      </c>
      <c r="D8" s="15"/>
      <c r="E8" s="15"/>
    </row>
    <row r="10" spans="2:6" x14ac:dyDescent="0.3">
      <c r="B10" s="15"/>
      <c r="C10" s="13">
        <v>402</v>
      </c>
      <c r="D10" s="14" t="s">
        <v>10</v>
      </c>
      <c r="E10" s="15" t="s">
        <v>30</v>
      </c>
    </row>
    <row r="11" spans="2:6" x14ac:dyDescent="0.3">
      <c r="B11" s="15"/>
      <c r="C11" s="13"/>
      <c r="D11" s="14"/>
      <c r="E11" s="15" t="s">
        <v>31</v>
      </c>
    </row>
    <row r="12" spans="2:6" x14ac:dyDescent="0.3">
      <c r="C12" s="13">
        <v>1329.6</v>
      </c>
      <c r="D12" s="14" t="s">
        <v>12</v>
      </c>
      <c r="E12" s="17" t="s">
        <v>31</v>
      </c>
    </row>
    <row r="13" spans="2:6" x14ac:dyDescent="0.3">
      <c r="C13" s="13"/>
    </row>
    <row r="14" spans="2:6" x14ac:dyDescent="0.3">
      <c r="B14" s="15" t="s">
        <v>26</v>
      </c>
      <c r="C14" s="23">
        <f>SUM(C5:C6,C10:C12)</f>
        <v>4876.8999999999996</v>
      </c>
      <c r="D14" s="15"/>
      <c r="E14" s="17"/>
      <c r="F14" s="17"/>
    </row>
    <row r="17" spans="2:5" x14ac:dyDescent="0.3">
      <c r="B17" s="15">
        <v>22</v>
      </c>
      <c r="C17" s="16">
        <v>1331.2</v>
      </c>
      <c r="D17" s="14" t="s">
        <v>13</v>
      </c>
      <c r="E17" s="15" t="s">
        <v>27</v>
      </c>
    </row>
    <row r="18" spans="2:5" x14ac:dyDescent="0.3">
      <c r="B18" s="15">
        <v>22</v>
      </c>
      <c r="C18" s="16">
        <v>1278.9000000000001</v>
      </c>
      <c r="D18" s="14" t="s">
        <v>51</v>
      </c>
      <c r="E18" s="15" t="s">
        <v>28</v>
      </c>
    </row>
    <row r="21" spans="2:5" x14ac:dyDescent="0.3">
      <c r="B21" s="15" t="s">
        <v>29</v>
      </c>
      <c r="C21" s="23">
        <f>C14-SUM(C17:C18)</f>
        <v>2266.7999999999993</v>
      </c>
      <c r="D21" s="15"/>
      <c r="E21" s="15"/>
    </row>
    <row r="24" spans="2:5" x14ac:dyDescent="0.3">
      <c r="B24" t="s">
        <v>33</v>
      </c>
      <c r="C24">
        <v>4956</v>
      </c>
      <c r="D24" s="14" t="s">
        <v>51</v>
      </c>
    </row>
    <row r="25" spans="2:5" ht="15" thickBot="1" x14ac:dyDescent="0.35"/>
    <row r="26" spans="2:5" ht="15" thickBot="1" x14ac:dyDescent="0.35">
      <c r="B26" s="21" t="s">
        <v>34</v>
      </c>
      <c r="C26" s="20">
        <f>C21/C24</f>
        <v>0.45738498789346232</v>
      </c>
    </row>
    <row r="28" spans="2:5" x14ac:dyDescent="0.3">
      <c r="B28" s="21" t="s">
        <v>52</v>
      </c>
    </row>
    <row r="36" spans="10:10" x14ac:dyDescent="0.3">
      <c r="J36" t="s">
        <v>32</v>
      </c>
    </row>
    <row r="56" spans="10:10" x14ac:dyDescent="0.3">
      <c r="J56" s="1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RnD</vt:lpstr>
      <vt:lpstr>P-BV</vt:lpstr>
      <vt:lpstr>P-S</vt:lpstr>
      <vt:lpstr>P-OCF, P-FCF, EBIDTA-FCF</vt:lpstr>
      <vt:lpstr>ROE</vt:lpstr>
      <vt:lpstr>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Танечка</dc:creator>
  <cp:lastModifiedBy>Танечка</cp:lastModifiedBy>
  <dcterms:created xsi:type="dcterms:W3CDTF">2021-06-19T08:12:02Z</dcterms:created>
  <dcterms:modified xsi:type="dcterms:W3CDTF">2021-06-19T14:47:37Z</dcterms:modified>
</cp:coreProperties>
</file>